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L.depan" sheetId="1" r:id="rId1"/>
    <sheet name="L. Belakang" sheetId="2" r:id="rId2"/>
    <sheet name="DATA" sheetId="3" r:id="rId3"/>
    <sheet name="Pejabat Penilai" sheetId="4" r:id="rId4"/>
  </sheets>
  <definedNames>
    <definedName name="_xlnm.Print_Area" localSheetId="1">'L. Belakang'!$A$1:$L$50</definedName>
    <definedName name="_xlnm.Print_Area" localSheetId="0">'L.depan'!$A$1:$J$46</definedName>
  </definedNames>
  <calcPr fullCalcOnLoad="1"/>
</workbook>
</file>

<file path=xl/sharedStrings.xml><?xml version="1.0" encoding="utf-8"?>
<sst xmlns="http://schemas.openxmlformats.org/spreadsheetml/2006/main" count="199" uniqueCount="120">
  <si>
    <t>DAFTAR PENILAIAN PELAKSANAAN PEKERJAAN</t>
  </si>
  <si>
    <t>PEGAWAI NEGERI SIPIL</t>
  </si>
  <si>
    <t>Jangka Waktu Penilaian</t>
  </si>
  <si>
    <t>PEMERINTAH KOTA SURABAYA</t>
  </si>
  <si>
    <t>1.</t>
  </si>
  <si>
    <t>YANG DINILAI</t>
  </si>
  <si>
    <t>a. Nama</t>
  </si>
  <si>
    <t>b. NIP</t>
  </si>
  <si>
    <t>c. Pangkat Golongan / Ruang</t>
  </si>
  <si>
    <t>d. Jabatan / Pekerjaan</t>
  </si>
  <si>
    <t>e. Unit Organisasi</t>
  </si>
  <si>
    <t>2.</t>
  </si>
  <si>
    <t>PEJABAT PENILAI</t>
  </si>
  <si>
    <t>3.</t>
  </si>
  <si>
    <t>ATASAN PEJABAT PENILAI</t>
  </si>
  <si>
    <t>PENILAIAN</t>
  </si>
  <si>
    <t>UNSUR YANG DINILAI</t>
  </si>
  <si>
    <t>4.</t>
  </si>
  <si>
    <t>a. Kesetiaan</t>
  </si>
  <si>
    <t>b. Prestasi Kerja</t>
  </si>
  <si>
    <t>c. Tanggung jawab</t>
  </si>
  <si>
    <t>d. Ketaatan</t>
  </si>
  <si>
    <t>e. Kejujuran</t>
  </si>
  <si>
    <t>f. Kerjasama</t>
  </si>
  <si>
    <t>g. Prakarsa</t>
  </si>
  <si>
    <t>h. Kepemimpinan</t>
  </si>
  <si>
    <t>i. JUMLAH</t>
  </si>
  <si>
    <t>j. NILAI RATA-RATA</t>
  </si>
  <si>
    <t>NILAI</t>
  </si>
  <si>
    <t>ANGKA</t>
  </si>
  <si>
    <t>SEBUTAN</t>
  </si>
  <si>
    <t>KETERANGAN</t>
  </si>
  <si>
    <t>Nilai rata-rata adalah jumlah dibagi</t>
  </si>
  <si>
    <t>dengan jumlah unsur yang dinilai</t>
  </si>
  <si>
    <t>(nilai dengan angka bulat)</t>
  </si>
  <si>
    <t>R A H A S I A</t>
  </si>
  <si>
    <t>RAHASIA</t>
  </si>
  <si>
    <t>NAMA</t>
  </si>
  <si>
    <t>:</t>
  </si>
  <si>
    <t>DP 3 Tahun :</t>
  </si>
  <si>
    <t>5.</t>
  </si>
  <si>
    <t>KEBERATAN DARI PEGAWAI NEGERI</t>
  </si>
  <si>
    <t>SIPIL YANG DINILAI (BILA ADA)</t>
  </si>
  <si>
    <t>Tanggal</t>
  </si>
  <si>
    <t>Parap</t>
  </si>
  <si>
    <t>6.</t>
  </si>
  <si>
    <t>TANGGAPAN PEJABAT PENILAI</t>
  </si>
  <si>
    <t>ATAS KEBERATAN</t>
  </si>
  <si>
    <t>7.</t>
  </si>
  <si>
    <t>KEPUTUSAN ATASAN PEJABAT</t>
  </si>
  <si>
    <t>PENILAI ATAS KEBERATAN</t>
  </si>
  <si>
    <t>8.</t>
  </si>
  <si>
    <t>PEGAWAI NEGERI YANG</t>
  </si>
  <si>
    <t>DINILAI</t>
  </si>
  <si>
    <t>10.</t>
  </si>
  <si>
    <t xml:space="preserve">   ATASAN PEJABAT YANG MENILAI</t>
  </si>
  <si>
    <t xml:space="preserve">b. NIP </t>
  </si>
  <si>
    <t xml:space="preserve">NIP </t>
  </si>
  <si>
    <t>DITERIMA, TGL. 04 Januari 2014</t>
  </si>
  <si>
    <t>9. DIBUAT TANGGAL, 02 Januari 2014</t>
  </si>
  <si>
    <t>11. DITERIMA  TANGGAL, 06 Januari 2014</t>
  </si>
  <si>
    <t>Januari s/d Desember 2013</t>
  </si>
  <si>
    <t>Pembina / IV a</t>
  </si>
  <si>
    <t>Dinas Pendidikan Kota Surabaya</t>
  </si>
  <si>
    <t>Pembina Tk. I / IV b</t>
  </si>
  <si>
    <t>NO</t>
  </si>
  <si>
    <t>NIP</t>
  </si>
  <si>
    <t>PANGKAT / GOL</t>
  </si>
  <si>
    <t>JABATAN</t>
  </si>
  <si>
    <t>UNIT</t>
  </si>
  <si>
    <t>KESETIAAN</t>
  </si>
  <si>
    <t>PRESTASI KERJA</t>
  </si>
  <si>
    <t>TANGGUNG JAWAB</t>
  </si>
  <si>
    <t>KETAATAN</t>
  </si>
  <si>
    <t>KEJUJURAN</t>
  </si>
  <si>
    <t>KERJASAMA</t>
  </si>
  <si>
    <t>PRAKARSA</t>
  </si>
  <si>
    <t>KEPEMIMPINAN</t>
  </si>
  <si>
    <t>JUMLAH</t>
  </si>
  <si>
    <t>RATA2</t>
  </si>
  <si>
    <t>KS</t>
  </si>
  <si>
    <t>Drs. ASTON TAMBUNAN, M.Si</t>
  </si>
  <si>
    <t>19611227 199003 1 006</t>
  </si>
  <si>
    <t>Sekretaris</t>
  </si>
  <si>
    <t>Kepala Bidang Ketenagaan</t>
  </si>
  <si>
    <t>19671224 199412 1 001</t>
  </si>
  <si>
    <t>Ir. YUSUF MASRUH, MM</t>
  </si>
  <si>
    <t>19620226 198303 2 012</t>
  </si>
  <si>
    <t>Guru ( Ks Definitif)</t>
  </si>
  <si>
    <t>Atasan</t>
  </si>
  <si>
    <t>KABID</t>
  </si>
  <si>
    <t>PAGOL</t>
  </si>
  <si>
    <t>UNIT KERJA</t>
  </si>
  <si>
    <t xml:space="preserve"> VERAWATI AGUSTININGRUM, S.Sos</t>
  </si>
  <si>
    <t>CONTOH 1</t>
  </si>
  <si>
    <t>CONTOH 2</t>
  </si>
  <si>
    <t>CONTOH 3</t>
  </si>
  <si>
    <t>Pengatur muda / II a</t>
  </si>
  <si>
    <t>GURU</t>
  </si>
  <si>
    <t>KEPALA SEKOLAH</t>
  </si>
  <si>
    <t>PENJAGA</t>
  </si>
  <si>
    <t>Penata muda / III a</t>
  </si>
  <si>
    <t>19630605 1984052 010</t>
  </si>
  <si>
    <t>19590531 201312 1 006</t>
  </si>
  <si>
    <t>Catatan untuk kolom e44,f44 jika kepala sekolah font diganti warna hitam</t>
  </si>
  <si>
    <t>19740827 200112 2 002</t>
  </si>
  <si>
    <t>Penata / III c</t>
  </si>
  <si>
    <t>Kepala Seksi Tenaga Non Fungsional</t>
  </si>
  <si>
    <t>KASEI</t>
  </si>
  <si>
    <t>SEKRE</t>
  </si>
  <si>
    <t>TK CONTOH1 KEC. CONTOH</t>
  </si>
  <si>
    <t>Penjaga ( Ks Difinitif)</t>
  </si>
  <si>
    <t>Guru ( Ks PLT)</t>
  </si>
  <si>
    <t>Penjaga ( Ks PLT)</t>
  </si>
  <si>
    <t>Ubah data disini</t>
  </si>
  <si>
    <t>Kepsek</t>
  </si>
  <si>
    <t>DPK TK</t>
  </si>
  <si>
    <t>URAIAN</t>
  </si>
  <si>
    <t>Liat data</t>
  </si>
  <si>
    <t>Liat Pejabat</t>
  </si>
</sst>
</file>

<file path=xl/styles.xml><?xml version="1.0" encoding="utf-8"?>
<styleSheet xmlns="http://schemas.openxmlformats.org/spreadsheetml/2006/main">
  <numFmts count="2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"/>
  </numFmts>
  <fonts count="55">
    <font>
      <sz val="10"/>
      <name val="Arial"/>
      <family val="0"/>
    </font>
    <font>
      <b/>
      <sz val="11"/>
      <name val="Dutch801 Rm BT"/>
      <family val="1"/>
    </font>
    <font>
      <sz val="11"/>
      <name val="Dutch801 Rm BT"/>
      <family val="1"/>
    </font>
    <font>
      <b/>
      <sz val="12"/>
      <name val="Dutch801 Rm BT"/>
      <family val="1"/>
    </font>
    <font>
      <sz val="10"/>
      <name val="Dutch801 Rm BT"/>
      <family val="1"/>
    </font>
    <font>
      <sz val="12"/>
      <name val="Dutch801 Rm BT"/>
      <family val="1"/>
    </font>
    <font>
      <b/>
      <u val="single"/>
      <sz val="14"/>
      <name val="Dutch801 Rm BT"/>
      <family val="1"/>
    </font>
    <font>
      <b/>
      <sz val="10"/>
      <name val="Dutch801 Rm BT"/>
      <family val="1"/>
    </font>
    <font>
      <b/>
      <sz val="9"/>
      <name val="Dutch801 Rm BT"/>
      <family val="1"/>
    </font>
    <font>
      <b/>
      <sz val="14"/>
      <name val="Dutch801 Rm BT"/>
      <family val="1"/>
    </font>
    <font>
      <sz val="14"/>
      <name val="Dutch801 Rm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Dutch801 Rm BT"/>
      <family val="1"/>
    </font>
    <font>
      <b/>
      <sz val="10"/>
      <color indexed="9"/>
      <name val="Dutch801 Rm BT"/>
      <family val="0"/>
    </font>
    <font>
      <sz val="24"/>
      <color indexed="13"/>
      <name val="Dutch801 Rm BT"/>
      <family val="1"/>
    </font>
    <font>
      <sz val="24"/>
      <color indexed="10"/>
      <name val="Dutch801 Rm BT"/>
      <family val="1"/>
    </font>
    <font>
      <sz val="12"/>
      <color indexed="13"/>
      <name val="Dutch801 Rm B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Dutch801 Rm BT"/>
      <family val="1"/>
    </font>
    <font>
      <b/>
      <sz val="10"/>
      <color theme="0"/>
      <name val="Dutch801 Rm BT"/>
      <family val="0"/>
    </font>
    <font>
      <sz val="24"/>
      <color rgb="FFFFFF00"/>
      <name val="Dutch801 Rm BT"/>
      <family val="1"/>
    </font>
    <font>
      <sz val="12"/>
      <color rgb="FFFFFF00"/>
      <name val="Dutch801 Rm BT"/>
      <family val="1"/>
    </font>
    <font>
      <sz val="24"/>
      <color rgb="FFFF0000"/>
      <name val="Dutch801 Rm B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7" fillId="0" borderId="14" xfId="0" applyFont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17" xfId="0" applyFont="1" applyBorder="1" applyAlignment="1" quotePrefix="1">
      <alignment horizontal="center"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>
      <alignment horizontal="left" vertical="center" indent="1"/>
    </xf>
    <xf numFmtId="0" fontId="2" fillId="0" borderId="12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1" fillId="0" borderId="19" xfId="0" applyFont="1" applyBorder="1" applyAlignment="1">
      <alignment horizontal="left" vertical="center" inden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indent="1"/>
    </xf>
    <xf numFmtId="0" fontId="1" fillId="0" borderId="22" xfId="0" applyFont="1" applyBorder="1" applyAlignment="1" quotePrefix="1">
      <alignment horizontal="center" vertical="center"/>
    </xf>
    <xf numFmtId="0" fontId="1" fillId="0" borderId="21" xfId="0" applyFont="1" applyBorder="1" applyAlignment="1">
      <alignment horizontal="left" vertical="center" indent="1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2" fillId="0" borderId="21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1" fillId="0" borderId="25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2" xfId="0" applyFont="1" applyBorder="1" applyAlignment="1">
      <alignment/>
    </xf>
    <xf numFmtId="0" fontId="8" fillId="0" borderId="33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1" fillId="0" borderId="35" xfId="0" applyFont="1" applyBorder="1" applyAlignment="1" quotePrefix="1">
      <alignment horizontal="center" vertical="center"/>
    </xf>
    <xf numFmtId="0" fontId="2" fillId="0" borderId="31" xfId="0" applyFont="1" applyBorder="1" applyAlignment="1">
      <alignment/>
    </xf>
    <xf numFmtId="0" fontId="1" fillId="0" borderId="36" xfId="0" applyFont="1" applyBorder="1" applyAlignment="1" quotePrefix="1">
      <alignment horizontal="center" vertic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8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 quotePrefix="1">
      <alignment vertical="center"/>
    </xf>
    <xf numFmtId="0" fontId="50" fillId="0" borderId="0" xfId="0" applyFont="1" applyAlignment="1">
      <alignment vertical="center"/>
    </xf>
    <xf numFmtId="0" fontId="7" fillId="0" borderId="2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7" fillId="0" borderId="2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1" fillId="0" borderId="26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8" xfId="0" applyFont="1" applyBorder="1" applyAlignment="1">
      <alignment horizontal="left"/>
    </xf>
    <xf numFmtId="0" fontId="0" fillId="0" borderId="38" xfId="0" applyFont="1" applyBorder="1" applyAlignment="1">
      <alignment horizontal="left" vertic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52" fillId="33" borderId="0" xfId="0" applyFont="1" applyFill="1" applyAlignment="1">
      <alignment horizontal="center"/>
    </xf>
    <xf numFmtId="0" fontId="10" fillId="19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53" fillId="22" borderId="0" xfId="0" applyFont="1" applyFill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4" fillId="10" borderId="0" xfId="0" applyFont="1" applyFill="1" applyAlignment="1">
      <alignment horizontal="center"/>
    </xf>
    <xf numFmtId="0" fontId="8" fillId="0" borderId="3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" fontId="7" fillId="0" borderId="2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657225</xdr:colOff>
      <xdr:row>5</xdr:row>
      <xdr:rowOff>152400</xdr:rowOff>
    </xdr:to>
    <xdr:pic>
      <xdr:nvPicPr>
        <xdr:cNvPr id="1" name="Picture 1" descr="Garu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05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="75" zoomScaleNormal="75" zoomScalePageLayoutView="0" workbookViewId="0" topLeftCell="A20">
      <selection activeCell="E44" sqref="E44"/>
    </sheetView>
  </sheetViews>
  <sheetFormatPr defaultColWidth="9.140625" defaultRowHeight="12.75"/>
  <cols>
    <col min="1" max="1" width="6.00390625" style="3" customWidth="1"/>
    <col min="2" max="3" width="9.140625" style="3" customWidth="1"/>
    <col min="4" max="4" width="11.28125" style="3" customWidth="1"/>
    <col min="5" max="5" width="9.140625" style="3" customWidth="1"/>
    <col min="6" max="6" width="14.140625" style="3" customWidth="1"/>
    <col min="7" max="7" width="13.57421875" style="3" customWidth="1"/>
    <col min="8" max="9" width="9.140625" style="3" customWidth="1"/>
    <col min="10" max="10" width="10.421875" style="3" customWidth="1"/>
    <col min="11" max="16384" width="9.140625" style="3" customWidth="1"/>
  </cols>
  <sheetData>
    <row r="1" spans="14:15" ht="12.75">
      <c r="N1" s="97" t="s">
        <v>114</v>
      </c>
      <c r="O1" s="97"/>
    </row>
    <row r="2" spans="14:15" ht="12.75" customHeight="1">
      <c r="N2" s="97"/>
      <c r="O2" s="97"/>
    </row>
    <row r="3" spans="14:15" ht="12.75" customHeight="1">
      <c r="N3" s="102">
        <v>2</v>
      </c>
      <c r="O3" s="95">
        <v>5</v>
      </c>
    </row>
    <row r="4" spans="14:15" ht="12.75" customHeight="1">
      <c r="N4" s="102"/>
      <c r="O4" s="95"/>
    </row>
    <row r="5" spans="14:15" ht="12.75" customHeight="1">
      <c r="N5" s="102"/>
      <c r="O5" s="95"/>
    </row>
    <row r="6" spans="14:15" ht="12.75" customHeight="1">
      <c r="N6" s="102"/>
      <c r="O6" s="95"/>
    </row>
    <row r="7" spans="1:15" s="4" customFormat="1" ht="15.75">
      <c r="A7" s="34"/>
      <c r="B7" s="34"/>
      <c r="C7" s="34"/>
      <c r="D7" s="34"/>
      <c r="E7" s="34"/>
      <c r="F7" s="34"/>
      <c r="G7" s="34"/>
      <c r="H7" s="34"/>
      <c r="I7" s="34"/>
      <c r="J7" s="34"/>
      <c r="N7" s="96" t="s">
        <v>118</v>
      </c>
      <c r="O7" s="96" t="s">
        <v>119</v>
      </c>
    </row>
    <row r="8" spans="1:15" s="4" customFormat="1" ht="18.75">
      <c r="A8" s="99" t="s">
        <v>35</v>
      </c>
      <c r="B8" s="99"/>
      <c r="C8" s="99"/>
      <c r="D8" s="99"/>
      <c r="E8" s="99"/>
      <c r="F8" s="99"/>
      <c r="G8" s="99"/>
      <c r="H8" s="99"/>
      <c r="I8" s="99"/>
      <c r="J8" s="99"/>
      <c r="N8" s="96"/>
      <c r="O8" s="96"/>
    </row>
    <row r="9" spans="14:15" s="4" customFormat="1" ht="12.75" customHeight="1">
      <c r="N9" s="98" t="s">
        <v>104</v>
      </c>
      <c r="O9" s="98"/>
    </row>
    <row r="10" spans="1:15" s="4" customFormat="1" ht="15.75">
      <c r="A10" s="100" t="s">
        <v>0</v>
      </c>
      <c r="B10" s="100"/>
      <c r="C10" s="100"/>
      <c r="D10" s="100"/>
      <c r="E10" s="100"/>
      <c r="F10" s="100"/>
      <c r="G10" s="100"/>
      <c r="H10" s="100"/>
      <c r="I10" s="100"/>
      <c r="J10" s="100"/>
      <c r="N10" s="98"/>
      <c r="O10" s="98"/>
    </row>
    <row r="11" spans="1:15" s="4" customFormat="1" ht="15.75">
      <c r="A11" s="100" t="s">
        <v>1</v>
      </c>
      <c r="B11" s="100"/>
      <c r="C11" s="100"/>
      <c r="D11" s="100"/>
      <c r="E11" s="100"/>
      <c r="F11" s="100"/>
      <c r="G11" s="100"/>
      <c r="H11" s="100"/>
      <c r="I11" s="100"/>
      <c r="J11" s="100"/>
      <c r="N11" s="98"/>
      <c r="O11" s="98"/>
    </row>
    <row r="12" spans="14:15" s="4" customFormat="1" ht="15.75">
      <c r="N12" s="98"/>
      <c r="O12" s="98"/>
    </row>
    <row r="13" spans="8:15" s="4" customFormat="1" ht="15.75">
      <c r="H13" s="101" t="s">
        <v>2</v>
      </c>
      <c r="I13" s="101"/>
      <c r="J13" s="101"/>
      <c r="N13" s="98"/>
      <c r="O13" s="98"/>
    </row>
    <row r="14" spans="1:10" s="4" customFormat="1" ht="15.75">
      <c r="A14" s="5" t="s">
        <v>3</v>
      </c>
      <c r="H14" s="101" t="s">
        <v>61</v>
      </c>
      <c r="I14" s="101"/>
      <c r="J14" s="101"/>
    </row>
    <row r="15" s="4" customFormat="1" ht="9" customHeight="1"/>
    <row r="16" spans="1:11" s="4" customFormat="1" ht="22.5" customHeight="1">
      <c r="A16" s="59" t="s">
        <v>4</v>
      </c>
      <c r="B16" s="46" t="s">
        <v>5</v>
      </c>
      <c r="C16" s="35"/>
      <c r="D16" s="35"/>
      <c r="E16" s="36"/>
      <c r="F16" s="36"/>
      <c r="G16" s="36"/>
      <c r="H16" s="36"/>
      <c r="I16" s="36"/>
      <c r="J16" s="37"/>
      <c r="K16" s="6"/>
    </row>
    <row r="17" spans="1:11" s="4" customFormat="1" ht="18" customHeight="1">
      <c r="A17" s="50"/>
      <c r="B17" s="47" t="s">
        <v>6</v>
      </c>
      <c r="C17" s="38"/>
      <c r="D17" s="38"/>
      <c r="E17" s="62"/>
      <c r="F17" s="70" t="str">
        <f>VLOOKUP($N$3,DATA!$A$3:$P$22,2,FALSE)</f>
        <v>CONTOH 2</v>
      </c>
      <c r="G17" s="71"/>
      <c r="H17" s="71"/>
      <c r="I17" s="71"/>
      <c r="J17" s="72"/>
      <c r="K17" s="7"/>
    </row>
    <row r="18" spans="1:11" s="4" customFormat="1" ht="18" customHeight="1">
      <c r="A18" s="51"/>
      <c r="B18" s="47" t="s">
        <v>56</v>
      </c>
      <c r="C18" s="38"/>
      <c r="D18" s="38"/>
      <c r="E18" s="62"/>
      <c r="F18" s="70" t="str">
        <f>VLOOKUP($N$3,DATA!$A$3:$P$22,3,FALSE)</f>
        <v>19630605 1984052 010</v>
      </c>
      <c r="G18" s="71"/>
      <c r="H18" s="71"/>
      <c r="I18" s="71"/>
      <c r="J18" s="72"/>
      <c r="K18" s="7"/>
    </row>
    <row r="19" spans="1:11" s="4" customFormat="1" ht="18" customHeight="1">
      <c r="A19" s="51"/>
      <c r="B19" s="47" t="s">
        <v>8</v>
      </c>
      <c r="C19" s="38"/>
      <c r="D19" s="38"/>
      <c r="E19" s="62"/>
      <c r="F19" s="70" t="str">
        <f>VLOOKUP($N$3,DATA!$A$3:$P$22,4,FALSE)</f>
        <v>Penata muda / III a</v>
      </c>
      <c r="G19" s="71"/>
      <c r="H19" s="71"/>
      <c r="I19" s="71"/>
      <c r="J19" s="72"/>
      <c r="K19" s="7"/>
    </row>
    <row r="20" spans="1:11" s="4" customFormat="1" ht="30" customHeight="1">
      <c r="A20" s="54"/>
      <c r="B20" s="47" t="s">
        <v>9</v>
      </c>
      <c r="C20" s="38"/>
      <c r="D20" s="38"/>
      <c r="E20" s="62"/>
      <c r="F20" s="70" t="str">
        <f>VLOOKUP($N$3,DATA!$A$3:$P$22,5,FALSE)</f>
        <v>GURU</v>
      </c>
      <c r="G20" s="71"/>
      <c r="H20" s="71"/>
      <c r="I20" s="71"/>
      <c r="J20" s="72"/>
      <c r="K20" s="7"/>
    </row>
    <row r="21" spans="1:11" s="4" customFormat="1" ht="30" customHeight="1">
      <c r="A21" s="60"/>
      <c r="B21" s="47" t="s">
        <v>10</v>
      </c>
      <c r="C21" s="38"/>
      <c r="D21" s="38"/>
      <c r="E21" s="62"/>
      <c r="F21" s="70" t="str">
        <f>VLOOKUP($N$3,DATA!$A$3:$P$22,6,FALSE)</f>
        <v>TK CONTOH1 KEC. CONTOH</v>
      </c>
      <c r="G21" s="71"/>
      <c r="H21" s="71"/>
      <c r="I21" s="71"/>
      <c r="J21" s="72"/>
      <c r="K21" s="7"/>
    </row>
    <row r="22" spans="1:11" s="4" customFormat="1" ht="22.5" customHeight="1">
      <c r="A22" s="61" t="s">
        <v>11</v>
      </c>
      <c r="B22" s="47" t="s">
        <v>12</v>
      </c>
      <c r="C22" s="40"/>
      <c r="D22" s="40"/>
      <c r="E22" s="63"/>
      <c r="F22" s="64"/>
      <c r="G22" s="64"/>
      <c r="H22" s="64"/>
      <c r="I22" s="64"/>
      <c r="J22" s="65"/>
      <c r="K22" s="6"/>
    </row>
    <row r="23" spans="1:11" s="4" customFormat="1" ht="18" customHeight="1">
      <c r="A23" s="50"/>
      <c r="B23" s="47" t="s">
        <v>6</v>
      </c>
      <c r="C23" s="38"/>
      <c r="D23" s="38"/>
      <c r="E23" s="62"/>
      <c r="F23" s="70" t="str">
        <f>VLOOKUP($O$3,'Pejabat Penilai'!$B$2:$O$8,4,TRUE)</f>
        <v>Ir. YUSUF MASRUH, MM</v>
      </c>
      <c r="G23" s="71"/>
      <c r="H23" s="71"/>
      <c r="I23" s="71"/>
      <c r="J23" s="72"/>
      <c r="K23" s="7"/>
    </row>
    <row r="24" spans="1:11" s="4" customFormat="1" ht="18" customHeight="1">
      <c r="A24" s="51"/>
      <c r="B24" s="47" t="s">
        <v>7</v>
      </c>
      <c r="C24" s="38"/>
      <c r="D24" s="38"/>
      <c r="E24" s="62"/>
      <c r="F24" s="70" t="str">
        <f>VLOOKUP($O$3,'Pejabat Penilai'!$B$2:$O$8,5,TRUE)</f>
        <v>19671224 199412 1 001</v>
      </c>
      <c r="G24" s="71"/>
      <c r="H24" s="71"/>
      <c r="I24" s="71"/>
      <c r="J24" s="72"/>
      <c r="K24" s="7"/>
    </row>
    <row r="25" spans="1:11" s="4" customFormat="1" ht="18" customHeight="1">
      <c r="A25" s="51"/>
      <c r="B25" s="47" t="s">
        <v>8</v>
      </c>
      <c r="C25" s="38"/>
      <c r="D25" s="38"/>
      <c r="E25" s="62"/>
      <c r="F25" s="70" t="str">
        <f>VLOOKUP($O$3,'Pejabat Penilai'!$B$2:$O$8,6,TRUE)</f>
        <v>Pembina / IV a</v>
      </c>
      <c r="G25" s="71"/>
      <c r="H25" s="71"/>
      <c r="I25" s="71"/>
      <c r="J25" s="72"/>
      <c r="K25" s="7"/>
    </row>
    <row r="26" spans="1:11" s="4" customFormat="1" ht="30" customHeight="1">
      <c r="A26" s="51"/>
      <c r="B26" s="47" t="s">
        <v>9</v>
      </c>
      <c r="C26" s="38"/>
      <c r="D26" s="38"/>
      <c r="E26" s="62"/>
      <c r="F26" s="70" t="str">
        <f>VLOOKUP($O$3,'Pejabat Penilai'!$B$2:$O$8,7,TRUE)</f>
        <v>Kepala Bidang Ketenagaan</v>
      </c>
      <c r="G26" s="71"/>
      <c r="H26" s="71"/>
      <c r="I26" s="71"/>
      <c r="J26" s="72"/>
      <c r="K26" s="7"/>
    </row>
    <row r="27" spans="1:11" s="4" customFormat="1" ht="30" customHeight="1">
      <c r="A27" s="52"/>
      <c r="B27" s="47" t="s">
        <v>10</v>
      </c>
      <c r="C27" s="38"/>
      <c r="D27" s="38"/>
      <c r="E27" s="62"/>
      <c r="F27" s="70" t="str">
        <f>VLOOKUP($O$3,'Pejabat Penilai'!$B$2:$O$8,8,TRUE)</f>
        <v>Dinas Pendidikan Kota Surabaya</v>
      </c>
      <c r="G27" s="71"/>
      <c r="H27" s="71"/>
      <c r="I27" s="71"/>
      <c r="J27" s="72"/>
      <c r="K27" s="7"/>
    </row>
    <row r="28" spans="1:11" s="4" customFormat="1" ht="22.5" customHeight="1">
      <c r="A28" s="39" t="s">
        <v>13</v>
      </c>
      <c r="B28" s="47" t="s">
        <v>14</v>
      </c>
      <c r="C28" s="40"/>
      <c r="D28" s="40"/>
      <c r="E28" s="63"/>
      <c r="F28" s="64"/>
      <c r="G28" s="64"/>
      <c r="H28" s="64"/>
      <c r="I28" s="64"/>
      <c r="J28" s="65"/>
      <c r="K28" s="6"/>
    </row>
    <row r="29" spans="1:11" s="4" customFormat="1" ht="18" customHeight="1">
      <c r="A29" s="50"/>
      <c r="B29" s="47" t="s">
        <v>6</v>
      </c>
      <c r="C29" s="43"/>
      <c r="D29" s="38"/>
      <c r="E29" s="62"/>
      <c r="F29" s="70" t="str">
        <f>VLOOKUP($O$3,'Pejabat Penilai'!$B$2:$O$8,10,TRUE)</f>
        <v>Drs. ASTON TAMBUNAN, M.Si</v>
      </c>
      <c r="G29" s="71"/>
      <c r="H29" s="71"/>
      <c r="I29" s="71"/>
      <c r="J29" s="72"/>
      <c r="K29" s="7"/>
    </row>
    <row r="30" spans="1:11" s="4" customFormat="1" ht="18" customHeight="1">
      <c r="A30" s="51"/>
      <c r="B30" s="47" t="s">
        <v>7</v>
      </c>
      <c r="C30" s="43"/>
      <c r="D30" s="38"/>
      <c r="E30" s="62"/>
      <c r="F30" s="70" t="str">
        <f>VLOOKUP($O$3,'Pejabat Penilai'!$B$2:$O$8,11,TRUE)</f>
        <v>19611227 199003 1 006</v>
      </c>
      <c r="G30" s="71"/>
      <c r="H30" s="71"/>
      <c r="I30" s="71"/>
      <c r="J30" s="72"/>
      <c r="K30" s="7"/>
    </row>
    <row r="31" spans="1:11" s="4" customFormat="1" ht="18" customHeight="1">
      <c r="A31" s="51"/>
      <c r="B31" s="47" t="s">
        <v>8</v>
      </c>
      <c r="C31" s="43"/>
      <c r="D31" s="38"/>
      <c r="E31" s="62"/>
      <c r="F31" s="70" t="str">
        <f>VLOOKUP($O$3,'Pejabat Penilai'!$B$2:$O$8,12,TRUE)</f>
        <v>Pembina Tk. I / IV b</v>
      </c>
      <c r="G31" s="71"/>
      <c r="H31" s="71"/>
      <c r="I31" s="71"/>
      <c r="J31" s="72"/>
      <c r="K31" s="7"/>
    </row>
    <row r="32" spans="1:11" s="4" customFormat="1" ht="30" customHeight="1">
      <c r="A32" s="51"/>
      <c r="B32" s="47" t="s">
        <v>9</v>
      </c>
      <c r="C32" s="43"/>
      <c r="D32" s="38"/>
      <c r="E32" s="62"/>
      <c r="F32" s="70" t="str">
        <f>VLOOKUP($O$3,'Pejabat Penilai'!$B$2:$O$8,13,TRUE)</f>
        <v>Sekretaris</v>
      </c>
      <c r="G32" s="71"/>
      <c r="H32" s="71"/>
      <c r="I32" s="71"/>
      <c r="J32" s="72"/>
      <c r="K32" s="7"/>
    </row>
    <row r="33" spans="1:11" s="4" customFormat="1" ht="30" customHeight="1">
      <c r="A33" s="52"/>
      <c r="B33" s="47" t="s">
        <v>10</v>
      </c>
      <c r="C33" s="43"/>
      <c r="D33" s="38"/>
      <c r="E33" s="62"/>
      <c r="F33" s="70" t="str">
        <f>VLOOKUP($O$3,'Pejabat Penilai'!$B$2:$O$8,14,TRUE)</f>
        <v>Dinas Pendidikan Kota Surabaya</v>
      </c>
      <c r="G33" s="71"/>
      <c r="H33" s="71"/>
      <c r="I33" s="71"/>
      <c r="J33" s="72"/>
      <c r="K33" s="7"/>
    </row>
    <row r="34" spans="1:11" s="4" customFormat="1" ht="19.5" customHeight="1">
      <c r="A34" s="39" t="s">
        <v>17</v>
      </c>
      <c r="B34" s="47" t="s">
        <v>15</v>
      </c>
      <c r="C34" s="40"/>
      <c r="D34" s="40"/>
      <c r="E34" s="41"/>
      <c r="F34" s="41"/>
      <c r="G34" s="41"/>
      <c r="H34" s="41"/>
      <c r="I34" s="41"/>
      <c r="J34" s="42"/>
      <c r="K34" s="6"/>
    </row>
    <row r="35" spans="1:11" s="4" customFormat="1" ht="18" customHeight="1">
      <c r="A35" s="53"/>
      <c r="B35" s="107" t="s">
        <v>16</v>
      </c>
      <c r="C35" s="108"/>
      <c r="D35" s="108"/>
      <c r="E35" s="106" t="s">
        <v>28</v>
      </c>
      <c r="F35" s="106"/>
      <c r="G35" s="109" t="s">
        <v>31</v>
      </c>
      <c r="H35" s="109"/>
      <c r="I35" s="109"/>
      <c r="J35" s="110"/>
      <c r="K35" s="8"/>
    </row>
    <row r="36" spans="1:11" s="4" customFormat="1" ht="18" customHeight="1">
      <c r="A36" s="54"/>
      <c r="B36" s="107"/>
      <c r="C36" s="108"/>
      <c r="D36" s="108"/>
      <c r="E36" s="49" t="s">
        <v>29</v>
      </c>
      <c r="F36" s="49" t="s">
        <v>30</v>
      </c>
      <c r="G36" s="109"/>
      <c r="H36" s="109"/>
      <c r="I36" s="109"/>
      <c r="J36" s="110"/>
      <c r="K36" s="8"/>
    </row>
    <row r="37" spans="1:11" s="4" customFormat="1" ht="18" customHeight="1">
      <c r="A37" s="54"/>
      <c r="B37" s="47" t="s">
        <v>18</v>
      </c>
      <c r="C37" s="40"/>
      <c r="D37" s="40"/>
      <c r="E37" s="79">
        <f>VLOOKUP($N$3,DATA!$A$3:$P$22,7,FALSE)</f>
        <v>91</v>
      </c>
      <c r="F37" s="66" t="str">
        <f>IF(E37&gt;=91,"Amat Baik","Baik")</f>
        <v>Amat Baik</v>
      </c>
      <c r="G37" s="114" t="s">
        <v>32</v>
      </c>
      <c r="H37" s="115"/>
      <c r="I37" s="115"/>
      <c r="J37" s="116"/>
      <c r="K37" s="8"/>
    </row>
    <row r="38" spans="1:11" s="4" customFormat="1" ht="18" customHeight="1">
      <c r="A38" s="54"/>
      <c r="B38" s="47" t="s">
        <v>19</v>
      </c>
      <c r="C38" s="40"/>
      <c r="D38" s="40"/>
      <c r="E38" s="79">
        <f>VLOOKUP($N$3,DATA!$A$3:$P$22,8,FALSE)</f>
        <v>86</v>
      </c>
      <c r="F38" s="66" t="str">
        <f aca="true" t="shared" si="0" ref="F38:F43">IF(E38&gt;=91,"Amat Baik","Baik")</f>
        <v>Baik</v>
      </c>
      <c r="G38" s="111" t="s">
        <v>33</v>
      </c>
      <c r="H38" s="112"/>
      <c r="I38" s="112"/>
      <c r="J38" s="113"/>
      <c r="K38" s="8"/>
    </row>
    <row r="39" spans="1:15" s="4" customFormat="1" ht="18" customHeight="1">
      <c r="A39" s="54"/>
      <c r="B39" s="47" t="s">
        <v>20</v>
      </c>
      <c r="C39" s="40"/>
      <c r="D39" s="40"/>
      <c r="E39" s="79">
        <f>VLOOKUP($N$3,DATA!$A$3:$P$22,9,FALSE)</f>
        <v>87</v>
      </c>
      <c r="F39" s="66" t="str">
        <f t="shared" si="0"/>
        <v>Baik</v>
      </c>
      <c r="G39" s="103" t="s">
        <v>34</v>
      </c>
      <c r="H39" s="104"/>
      <c r="I39" s="104"/>
      <c r="J39" s="105"/>
      <c r="K39" s="8"/>
      <c r="M39" s="9"/>
      <c r="N39" s="10"/>
      <c r="O39" s="10"/>
    </row>
    <row r="40" spans="1:11" s="4" customFormat="1" ht="18" customHeight="1">
      <c r="A40" s="54"/>
      <c r="B40" s="47" t="s">
        <v>21</v>
      </c>
      <c r="C40" s="40"/>
      <c r="D40" s="40"/>
      <c r="E40" s="79">
        <f>VLOOKUP($N$3,DATA!$A$3:$P$22,10,FALSE)</f>
        <v>86</v>
      </c>
      <c r="F40" s="66" t="str">
        <f t="shared" si="0"/>
        <v>Baik</v>
      </c>
      <c r="G40" s="103"/>
      <c r="H40" s="104"/>
      <c r="I40" s="104"/>
      <c r="J40" s="105"/>
      <c r="K40" s="8"/>
    </row>
    <row r="41" spans="1:11" s="4" customFormat="1" ht="18" customHeight="1">
      <c r="A41" s="54"/>
      <c r="B41" s="47" t="s">
        <v>22</v>
      </c>
      <c r="C41" s="40"/>
      <c r="D41" s="40"/>
      <c r="E41" s="79">
        <f>VLOOKUP($N$3,DATA!$A$3:$P$22,11,FALSE)</f>
        <v>86</v>
      </c>
      <c r="F41" s="66" t="str">
        <f t="shared" si="0"/>
        <v>Baik</v>
      </c>
      <c r="G41" s="57"/>
      <c r="H41" s="10"/>
      <c r="I41" s="10"/>
      <c r="J41" s="11"/>
      <c r="K41" s="8"/>
    </row>
    <row r="42" spans="1:11" s="4" customFormat="1" ht="18" customHeight="1">
      <c r="A42" s="54"/>
      <c r="B42" s="47" t="s">
        <v>23</v>
      </c>
      <c r="C42" s="40"/>
      <c r="D42" s="40"/>
      <c r="E42" s="79">
        <f>VLOOKUP($N$3,DATA!$A$3:$P$22,12,FALSE)</f>
        <v>87</v>
      </c>
      <c r="F42" s="66" t="str">
        <f t="shared" si="0"/>
        <v>Baik</v>
      </c>
      <c r="G42" s="57"/>
      <c r="H42" s="10"/>
      <c r="I42" s="10"/>
      <c r="J42" s="11"/>
      <c r="K42" s="8"/>
    </row>
    <row r="43" spans="1:10" s="4" customFormat="1" ht="18" customHeight="1">
      <c r="A43" s="55"/>
      <c r="B43" s="47" t="s">
        <v>24</v>
      </c>
      <c r="C43" s="44"/>
      <c r="D43" s="44"/>
      <c r="E43" s="79">
        <f>VLOOKUP($N$3,DATA!$A$3:$P$22,13,FALSE)</f>
        <v>87</v>
      </c>
      <c r="F43" s="66" t="str">
        <f t="shared" si="0"/>
        <v>Baik</v>
      </c>
      <c r="G43" s="57"/>
      <c r="H43" s="10"/>
      <c r="I43" s="10"/>
      <c r="J43" s="11"/>
    </row>
    <row r="44" spans="1:10" s="4" customFormat="1" ht="18" customHeight="1">
      <c r="A44" s="55"/>
      <c r="B44" s="47" t="s">
        <v>25</v>
      </c>
      <c r="C44" s="44"/>
      <c r="D44" s="44"/>
      <c r="E44" s="83">
        <f>VLOOKUP($N$3,DATA!$A$3:$P$22,14,FALSE)</f>
        <v>0</v>
      </c>
      <c r="F44" s="84" t="str">
        <f>IF(E44&gt;=91,"Amat Baik","Baik")</f>
        <v>Baik</v>
      </c>
      <c r="G44" s="57"/>
      <c r="H44" s="10"/>
      <c r="I44" s="10"/>
      <c r="J44" s="11"/>
    </row>
    <row r="45" spans="1:10" s="4" customFormat="1" ht="18" customHeight="1">
      <c r="A45" s="55"/>
      <c r="B45" s="47" t="s">
        <v>26</v>
      </c>
      <c r="C45" s="44"/>
      <c r="D45" s="44"/>
      <c r="E45" s="79">
        <f>VLOOKUP($N$3,DATA!$A$3:$P$22,15,FALSE)</f>
        <v>610</v>
      </c>
      <c r="F45" s="66"/>
      <c r="G45" s="57"/>
      <c r="H45" s="10"/>
      <c r="I45" s="10"/>
      <c r="J45" s="11"/>
    </row>
    <row r="46" spans="1:10" s="4" customFormat="1" ht="18" customHeight="1">
      <c r="A46" s="56"/>
      <c r="B46" s="48" t="s">
        <v>27</v>
      </c>
      <c r="C46" s="45"/>
      <c r="D46" s="45"/>
      <c r="E46" s="120">
        <f>VLOOKUP($N$3,DATA!$A$3:$P$22,16,FALSE)</f>
        <v>87.14285714285714</v>
      </c>
      <c r="F46" s="66" t="str">
        <f>IF(E46&gt;=91,"Amat Baik","Baik")</f>
        <v>Baik</v>
      </c>
      <c r="G46" s="58"/>
      <c r="H46" s="12"/>
      <c r="I46" s="12"/>
      <c r="J46" s="13"/>
    </row>
    <row r="47" s="4" customFormat="1" ht="15.75"/>
    <row r="48" s="4" customFormat="1" ht="15.75"/>
    <row r="49" s="4" customFormat="1" ht="15.75"/>
    <row r="50" s="4" customFormat="1" ht="15.75"/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  <row r="59" s="4" customFormat="1" ht="15.75"/>
    <row r="60" s="4" customFormat="1" ht="15.75"/>
    <row r="61" s="4" customFormat="1" ht="15.75"/>
    <row r="62" s="4" customFormat="1" ht="15.75"/>
    <row r="63" s="4" customFormat="1" ht="15.75"/>
    <row r="64" s="4" customFormat="1" ht="15.75"/>
    <row r="65" s="4" customFormat="1" ht="15.75"/>
    <row r="66" s="4" customFormat="1" ht="15.75"/>
    <row r="67" s="4" customFormat="1" ht="15.75"/>
    <row r="68" s="4" customFormat="1" ht="15.75"/>
    <row r="69" s="4" customFormat="1" ht="15.75"/>
    <row r="70" s="4" customFormat="1" ht="15.75"/>
    <row r="71" s="4" customFormat="1" ht="15.75"/>
    <row r="72" s="4" customFormat="1" ht="15.75"/>
    <row r="73" s="4" customFormat="1" ht="15.75"/>
    <row r="74" s="4" customFormat="1" ht="15.75"/>
    <row r="75" s="4" customFormat="1" ht="15.75"/>
  </sheetData>
  <sheetProtection/>
  <mergeCells count="18">
    <mergeCell ref="G40:J40"/>
    <mergeCell ref="E35:F35"/>
    <mergeCell ref="B35:D36"/>
    <mergeCell ref="H14:J14"/>
    <mergeCell ref="G35:J36"/>
    <mergeCell ref="G38:J38"/>
    <mergeCell ref="G39:J39"/>
    <mergeCell ref="G37:J37"/>
    <mergeCell ref="O3:O6"/>
    <mergeCell ref="N7:N8"/>
    <mergeCell ref="O7:O8"/>
    <mergeCell ref="N1:O2"/>
    <mergeCell ref="N9:O13"/>
    <mergeCell ref="A8:J8"/>
    <mergeCell ref="A10:J10"/>
    <mergeCell ref="A11:J11"/>
    <mergeCell ref="H13:J13"/>
    <mergeCell ref="N3:N6"/>
  </mergeCells>
  <printOptions horizontalCentered="1"/>
  <pageMargins left="0.1968503937007874" right="0.11811023622047245" top="0.3937007874015748" bottom="0.1968503937007874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showGridLines="0" zoomScale="75" zoomScaleNormal="75" zoomScalePageLayoutView="0" workbookViewId="0" topLeftCell="A1">
      <selection activeCell="E37" sqref="E37"/>
    </sheetView>
  </sheetViews>
  <sheetFormatPr defaultColWidth="9.140625" defaultRowHeight="12.75"/>
  <cols>
    <col min="1" max="1" width="4.140625" style="2" customWidth="1"/>
    <col min="2" max="2" width="9.140625" style="2" customWidth="1"/>
    <col min="3" max="3" width="9.7109375" style="2" bestFit="1" customWidth="1"/>
    <col min="4" max="9" width="9.140625" style="2" customWidth="1"/>
    <col min="10" max="10" width="5.7109375" style="2" customWidth="1"/>
    <col min="11" max="16384" width="9.140625" style="2" customWidth="1"/>
  </cols>
  <sheetData>
    <row r="1" spans="1:14" ht="19.5" customHeight="1">
      <c r="A1" s="119" t="s">
        <v>36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N1" s="69" t="s">
        <v>38</v>
      </c>
    </row>
    <row r="2" spans="1:4" ht="19.5" customHeight="1">
      <c r="A2" s="117" t="s">
        <v>37</v>
      </c>
      <c r="B2" s="117"/>
      <c r="C2" s="14" t="str">
        <f>$N$1&amp;"  "&amp;'L.depan'!$F$17</f>
        <v>:  CONTOH 2</v>
      </c>
      <c r="D2" s="67"/>
    </row>
    <row r="3" spans="1:12" ht="23.25" customHeight="1">
      <c r="A3" s="118" t="s">
        <v>57</v>
      </c>
      <c r="B3" s="118"/>
      <c r="C3" s="14" t="str">
        <f>$N$1&amp;"  "&amp;'L.depan'!F18</f>
        <v>:  19630605 1984052 010</v>
      </c>
      <c r="D3" s="74"/>
      <c r="E3" s="21"/>
      <c r="F3" s="21"/>
      <c r="G3" s="21"/>
      <c r="H3" s="21"/>
      <c r="I3" s="73" t="s">
        <v>39</v>
      </c>
      <c r="J3" s="21"/>
      <c r="K3" s="75">
        <v>2013</v>
      </c>
      <c r="L3" s="21"/>
    </row>
    <row r="4" spans="1:12" ht="3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8" customHeight="1">
      <c r="A5" s="22" t="s">
        <v>40</v>
      </c>
      <c r="B5" s="23" t="s">
        <v>41</v>
      </c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2" ht="18" customHeight="1">
      <c r="A6" s="26"/>
      <c r="B6" s="18" t="s">
        <v>42</v>
      </c>
      <c r="C6" s="17"/>
      <c r="D6" s="17"/>
      <c r="E6" s="17"/>
      <c r="F6" s="17"/>
      <c r="G6" s="17"/>
      <c r="H6" s="17"/>
      <c r="I6" s="17"/>
      <c r="J6" s="17"/>
      <c r="K6" s="17"/>
      <c r="L6" s="27"/>
    </row>
    <row r="7" spans="1:12" ht="18" customHeight="1">
      <c r="A7" s="26"/>
      <c r="B7" s="17"/>
      <c r="C7" s="17"/>
      <c r="D7" s="17"/>
      <c r="E7" s="17"/>
      <c r="F7" s="17"/>
      <c r="G7" s="17"/>
      <c r="H7" s="17"/>
      <c r="I7" s="17"/>
      <c r="J7" s="17"/>
      <c r="K7" s="17"/>
      <c r="L7" s="27"/>
    </row>
    <row r="8" spans="1:12" ht="18" customHeight="1">
      <c r="A8" s="26"/>
      <c r="B8" s="17"/>
      <c r="C8" s="17"/>
      <c r="D8" s="17"/>
      <c r="E8" s="17"/>
      <c r="F8" s="17"/>
      <c r="G8" s="17"/>
      <c r="H8" s="17"/>
      <c r="I8" s="17"/>
      <c r="J8" s="17"/>
      <c r="K8" s="17"/>
      <c r="L8" s="27"/>
    </row>
    <row r="9" spans="1:12" ht="18" customHeight="1">
      <c r="A9" s="26"/>
      <c r="B9" s="17"/>
      <c r="C9" s="17"/>
      <c r="D9" s="17"/>
      <c r="E9" s="17"/>
      <c r="F9" s="17"/>
      <c r="G9" s="17"/>
      <c r="H9" s="21"/>
      <c r="I9" s="21"/>
      <c r="J9" s="17"/>
      <c r="K9" s="17"/>
      <c r="L9" s="27"/>
    </row>
    <row r="10" spans="1:12" ht="18" customHeight="1">
      <c r="A10" s="26"/>
      <c r="B10" s="17"/>
      <c r="C10" s="17"/>
      <c r="D10" s="17"/>
      <c r="E10" s="17"/>
      <c r="F10" s="17"/>
      <c r="G10" s="17"/>
      <c r="H10" s="28" t="s">
        <v>43</v>
      </c>
      <c r="I10" s="28" t="s">
        <v>38</v>
      </c>
      <c r="J10" s="17"/>
      <c r="K10" s="17"/>
      <c r="L10" s="27"/>
    </row>
    <row r="11" spans="1:12" ht="18" customHeight="1">
      <c r="A11" s="29"/>
      <c r="B11" s="15"/>
      <c r="C11" s="15"/>
      <c r="D11" s="15"/>
      <c r="E11" s="15"/>
      <c r="F11" s="15"/>
      <c r="G11" s="15"/>
      <c r="H11" s="16" t="s">
        <v>44</v>
      </c>
      <c r="I11" s="16" t="s">
        <v>38</v>
      </c>
      <c r="J11" s="15"/>
      <c r="K11" s="15"/>
      <c r="L11" s="33"/>
    </row>
    <row r="12" spans="1:12" ht="18" customHeight="1">
      <c r="A12" s="30" t="s">
        <v>45</v>
      </c>
      <c r="B12" s="28" t="s">
        <v>46</v>
      </c>
      <c r="C12" s="17"/>
      <c r="D12" s="17"/>
      <c r="E12" s="17"/>
      <c r="F12" s="17"/>
      <c r="G12" s="17"/>
      <c r="H12" s="17"/>
      <c r="I12" s="17"/>
      <c r="J12" s="17"/>
      <c r="K12" s="17"/>
      <c r="L12" s="27"/>
    </row>
    <row r="13" spans="1:12" ht="18" customHeight="1">
      <c r="A13" s="26"/>
      <c r="B13" s="18" t="s">
        <v>47</v>
      </c>
      <c r="C13" s="17"/>
      <c r="D13" s="17"/>
      <c r="E13" s="17"/>
      <c r="F13" s="17"/>
      <c r="G13" s="17"/>
      <c r="H13" s="17"/>
      <c r="I13" s="17"/>
      <c r="J13" s="17"/>
      <c r="K13" s="17"/>
      <c r="L13" s="27"/>
    </row>
    <row r="14" spans="1:12" ht="18" customHeight="1">
      <c r="A14" s="2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7"/>
    </row>
    <row r="15" spans="1:12" ht="18" customHeight="1">
      <c r="A15" s="2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7"/>
    </row>
    <row r="16" spans="1:12" ht="18" customHeight="1">
      <c r="A16" s="26"/>
      <c r="B16" s="17"/>
      <c r="C16" s="17"/>
      <c r="D16" s="17"/>
      <c r="E16" s="17"/>
      <c r="F16" s="17"/>
      <c r="G16" s="17"/>
      <c r="H16" s="21"/>
      <c r="I16" s="21"/>
      <c r="J16" s="17"/>
      <c r="K16" s="17"/>
      <c r="L16" s="27"/>
    </row>
    <row r="17" spans="1:12" ht="18" customHeight="1">
      <c r="A17" s="26"/>
      <c r="B17" s="17"/>
      <c r="C17" s="17"/>
      <c r="D17" s="17"/>
      <c r="E17" s="17"/>
      <c r="F17" s="17"/>
      <c r="G17" s="17"/>
      <c r="H17" s="28" t="s">
        <v>43</v>
      </c>
      <c r="I17" s="28" t="s">
        <v>38</v>
      </c>
      <c r="J17" s="17"/>
      <c r="K17" s="17"/>
      <c r="L17" s="27"/>
    </row>
    <row r="18" spans="1:12" ht="18" customHeight="1">
      <c r="A18" s="29"/>
      <c r="B18" s="15"/>
      <c r="C18" s="15"/>
      <c r="D18" s="15"/>
      <c r="E18" s="15"/>
      <c r="F18" s="15"/>
      <c r="G18" s="15"/>
      <c r="H18" s="16" t="s">
        <v>44</v>
      </c>
      <c r="I18" s="16" t="s">
        <v>38</v>
      </c>
      <c r="J18" s="15"/>
      <c r="K18" s="15"/>
      <c r="L18" s="33"/>
    </row>
    <row r="19" spans="1:12" ht="18" customHeight="1">
      <c r="A19" s="30" t="s">
        <v>48</v>
      </c>
      <c r="B19" s="28" t="s">
        <v>49</v>
      </c>
      <c r="C19" s="17"/>
      <c r="D19" s="17"/>
      <c r="E19" s="17"/>
      <c r="F19" s="17"/>
      <c r="G19" s="17"/>
      <c r="H19" s="17"/>
      <c r="I19" s="17"/>
      <c r="J19" s="17"/>
      <c r="K19" s="17"/>
      <c r="L19" s="27"/>
    </row>
    <row r="20" spans="1:12" ht="18" customHeight="1">
      <c r="A20" s="26"/>
      <c r="B20" s="18" t="s">
        <v>50</v>
      </c>
      <c r="C20" s="17"/>
      <c r="D20" s="17"/>
      <c r="E20" s="17"/>
      <c r="F20" s="17"/>
      <c r="G20" s="17"/>
      <c r="H20" s="17"/>
      <c r="I20" s="17"/>
      <c r="J20" s="17"/>
      <c r="K20" s="17"/>
      <c r="L20" s="27"/>
    </row>
    <row r="21" spans="1:12" ht="18" customHeight="1">
      <c r="A21" s="2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27"/>
    </row>
    <row r="22" spans="1:12" ht="18" customHeight="1">
      <c r="A22" s="2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27"/>
    </row>
    <row r="23" spans="1:12" ht="18" customHeight="1">
      <c r="A23" s="26"/>
      <c r="B23" s="17"/>
      <c r="C23" s="17"/>
      <c r="D23" s="17"/>
      <c r="E23" s="17"/>
      <c r="F23" s="17"/>
      <c r="G23" s="17"/>
      <c r="H23" s="21"/>
      <c r="I23" s="21"/>
      <c r="J23" s="17"/>
      <c r="K23" s="17"/>
      <c r="L23" s="27"/>
    </row>
    <row r="24" spans="1:12" ht="18" customHeight="1">
      <c r="A24" s="26"/>
      <c r="B24" s="17"/>
      <c r="C24" s="17"/>
      <c r="D24" s="17"/>
      <c r="E24" s="17"/>
      <c r="F24" s="17"/>
      <c r="G24" s="17"/>
      <c r="H24" s="28" t="s">
        <v>43</v>
      </c>
      <c r="I24" s="28" t="s">
        <v>38</v>
      </c>
      <c r="J24" s="17"/>
      <c r="K24" s="17"/>
      <c r="L24" s="27"/>
    </row>
    <row r="25" spans="1:12" ht="18" customHeight="1">
      <c r="A25" s="29"/>
      <c r="B25" s="15"/>
      <c r="C25" s="15"/>
      <c r="D25" s="15"/>
      <c r="E25" s="15"/>
      <c r="F25" s="15"/>
      <c r="G25" s="15"/>
      <c r="H25" s="16" t="s">
        <v>44</v>
      </c>
      <c r="I25" s="16" t="s">
        <v>38</v>
      </c>
      <c r="J25" s="15"/>
      <c r="K25" s="15"/>
      <c r="L25" s="33"/>
    </row>
    <row r="26" spans="1:12" ht="18" customHeight="1">
      <c r="A26" s="30" t="s">
        <v>51</v>
      </c>
      <c r="B26" s="28"/>
      <c r="C26" s="17"/>
      <c r="D26" s="17"/>
      <c r="E26" s="17"/>
      <c r="F26" s="17"/>
      <c r="G26" s="17"/>
      <c r="H26" s="17"/>
      <c r="I26" s="17"/>
      <c r="J26" s="17"/>
      <c r="K26" s="17"/>
      <c r="L26" s="27"/>
    </row>
    <row r="27" spans="1:12" ht="18" customHeight="1">
      <c r="A27" s="26"/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27"/>
    </row>
    <row r="28" spans="1:12" ht="18" customHeight="1">
      <c r="A28" s="26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27"/>
    </row>
    <row r="29" spans="1:12" ht="18" customHeight="1">
      <c r="A29" s="2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7"/>
    </row>
    <row r="30" spans="1:12" ht="18" customHeight="1">
      <c r="A30" s="2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7"/>
    </row>
    <row r="31" spans="1:12" ht="18" customHeight="1">
      <c r="A31" s="29"/>
      <c r="B31" s="15"/>
      <c r="C31" s="15"/>
      <c r="D31" s="15"/>
      <c r="E31" s="15"/>
      <c r="F31" s="15"/>
      <c r="G31" s="15"/>
      <c r="H31" s="16"/>
      <c r="I31" s="16"/>
      <c r="J31" s="15"/>
      <c r="K31" s="15"/>
      <c r="L31" s="33"/>
    </row>
    <row r="32" spans="1:12" ht="3" customHeight="1">
      <c r="A32" s="26"/>
      <c r="B32" s="17"/>
      <c r="C32" s="17"/>
      <c r="D32" s="17"/>
      <c r="E32" s="17"/>
      <c r="F32" s="17"/>
      <c r="G32" s="17"/>
      <c r="H32" s="18"/>
      <c r="I32" s="18"/>
      <c r="J32" s="17"/>
      <c r="K32" s="17"/>
      <c r="L32" s="27"/>
    </row>
    <row r="33" spans="1:12" ht="18" customHeight="1">
      <c r="A33" s="30" t="s">
        <v>54</v>
      </c>
      <c r="B33" s="28" t="s">
        <v>58</v>
      </c>
      <c r="C33" s="17"/>
      <c r="D33" s="68"/>
      <c r="E33" s="17"/>
      <c r="F33" s="17"/>
      <c r="G33" s="17"/>
      <c r="H33" s="31" t="s">
        <v>59</v>
      </c>
      <c r="I33" s="17"/>
      <c r="J33" s="17"/>
      <c r="K33" s="68"/>
      <c r="L33" s="27"/>
    </row>
    <row r="34" spans="1:12" ht="18" customHeight="1">
      <c r="A34" s="26"/>
      <c r="B34" s="17" t="s">
        <v>52</v>
      </c>
      <c r="C34" s="17"/>
      <c r="D34" s="17"/>
      <c r="E34" s="17"/>
      <c r="F34" s="17"/>
      <c r="G34" s="17"/>
      <c r="H34" s="32" t="s">
        <v>12</v>
      </c>
      <c r="I34" s="17"/>
      <c r="J34" s="17"/>
      <c r="K34" s="17"/>
      <c r="L34" s="27"/>
    </row>
    <row r="35" spans="1:12" ht="18" customHeight="1">
      <c r="A35" s="26"/>
      <c r="B35" s="18" t="s">
        <v>53</v>
      </c>
      <c r="C35" s="17"/>
      <c r="D35" s="17"/>
      <c r="E35" s="17"/>
      <c r="F35" s="17"/>
      <c r="G35" s="17"/>
      <c r="H35" s="17"/>
      <c r="I35" s="17"/>
      <c r="J35" s="17"/>
      <c r="K35" s="17"/>
      <c r="L35" s="27"/>
    </row>
    <row r="36" spans="1:12" ht="18" customHeight="1">
      <c r="A36" s="2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7"/>
    </row>
    <row r="37" spans="1:12" ht="18" customHeight="1">
      <c r="A37" s="2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27"/>
    </row>
    <row r="38" spans="1:12" ht="18" customHeight="1">
      <c r="A38" s="26"/>
      <c r="B38" s="17"/>
      <c r="C38" s="17"/>
      <c r="D38" s="17"/>
      <c r="E38" s="17"/>
      <c r="F38" s="17"/>
      <c r="G38" s="17"/>
      <c r="H38" s="21"/>
      <c r="I38" s="21"/>
      <c r="J38" s="17"/>
      <c r="K38" s="17"/>
      <c r="L38" s="27"/>
    </row>
    <row r="39" spans="1:12" ht="18" customHeight="1">
      <c r="A39" s="26"/>
      <c r="B39" s="20" t="str">
        <f>'L.depan'!$F$17</f>
        <v>CONTOH 2</v>
      </c>
      <c r="C39" s="19"/>
      <c r="D39" s="19"/>
      <c r="E39" s="19"/>
      <c r="F39" s="17"/>
      <c r="G39" s="17"/>
      <c r="H39" s="20" t="str">
        <f>'L.depan'!$F$23</f>
        <v>Ir. YUSUF MASRUH, MM</v>
      </c>
      <c r="I39" s="20"/>
      <c r="J39" s="19"/>
      <c r="K39" s="19"/>
      <c r="L39" s="27"/>
    </row>
    <row r="40" spans="1:12" ht="18" customHeight="1">
      <c r="A40" s="26"/>
      <c r="B40" s="18" t="str">
        <f>"Nip. "&amp;'L.depan'!F18</f>
        <v>Nip. 19630605 1984052 010</v>
      </c>
      <c r="C40" s="17"/>
      <c r="D40" s="17"/>
      <c r="E40" s="17"/>
      <c r="F40" s="17"/>
      <c r="G40" s="17"/>
      <c r="H40" s="18" t="str">
        <f>"Nip. "&amp;'L.depan'!F24</f>
        <v>Nip. 19671224 199412 1 001</v>
      </c>
      <c r="I40" s="17"/>
      <c r="J40" s="17"/>
      <c r="K40" s="17"/>
      <c r="L40" s="27"/>
    </row>
    <row r="41" spans="1:12" ht="18" customHeight="1">
      <c r="A41" s="26"/>
      <c r="B41" s="17"/>
      <c r="C41" s="17"/>
      <c r="D41" s="17"/>
      <c r="E41" s="17"/>
      <c r="F41" s="17"/>
      <c r="G41" s="17"/>
      <c r="H41" s="31" t="s">
        <v>60</v>
      </c>
      <c r="I41" s="17"/>
      <c r="J41" s="17"/>
      <c r="K41" s="68"/>
      <c r="L41" s="27"/>
    </row>
    <row r="42" spans="1:12" ht="18" customHeight="1">
      <c r="A42" s="26"/>
      <c r="B42" s="17"/>
      <c r="C42" s="17"/>
      <c r="D42" s="17"/>
      <c r="E42" s="17"/>
      <c r="F42" s="17"/>
      <c r="G42" s="17"/>
      <c r="H42" s="32" t="s">
        <v>55</v>
      </c>
      <c r="I42" s="17"/>
      <c r="J42" s="17"/>
      <c r="K42" s="17"/>
      <c r="L42" s="27"/>
    </row>
    <row r="43" spans="1:12" ht="15">
      <c r="A43" s="2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27"/>
    </row>
    <row r="44" spans="1:12" ht="15">
      <c r="A44" s="2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27"/>
    </row>
    <row r="45" spans="1:12" ht="15">
      <c r="A45" s="2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27"/>
    </row>
    <row r="46" spans="1:12" ht="15">
      <c r="A46" s="26"/>
      <c r="B46" s="17"/>
      <c r="C46" s="17"/>
      <c r="D46" s="17"/>
      <c r="E46" s="17"/>
      <c r="F46" s="17"/>
      <c r="G46" s="17"/>
      <c r="H46" s="21"/>
      <c r="I46" s="21"/>
      <c r="J46" s="17"/>
      <c r="K46" s="17"/>
      <c r="L46" s="27"/>
    </row>
    <row r="47" spans="1:12" ht="15">
      <c r="A47" s="26"/>
      <c r="B47" s="17"/>
      <c r="C47" s="17"/>
      <c r="D47" s="17"/>
      <c r="E47" s="17"/>
      <c r="F47" s="17"/>
      <c r="G47" s="17"/>
      <c r="H47" s="20" t="str">
        <f>'L.depan'!$F$29</f>
        <v>Drs. ASTON TAMBUNAN, M.Si</v>
      </c>
      <c r="I47" s="20"/>
      <c r="J47" s="19"/>
      <c r="K47" s="19"/>
      <c r="L47" s="27"/>
    </row>
    <row r="48" spans="1:12" ht="15">
      <c r="A48" s="26"/>
      <c r="B48" s="17"/>
      <c r="C48" s="17"/>
      <c r="D48" s="17"/>
      <c r="E48" s="17"/>
      <c r="F48" s="17"/>
      <c r="G48" s="17"/>
      <c r="H48" s="18" t="str">
        <f>"Nip. "&amp;'L.depan'!F30</f>
        <v>Nip. 19611227 199003 1 006</v>
      </c>
      <c r="I48" s="17"/>
      <c r="J48" s="17"/>
      <c r="K48" s="17"/>
      <c r="L48" s="27"/>
    </row>
    <row r="49" spans="1:12" ht="15">
      <c r="A49" s="2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7"/>
    </row>
    <row r="50" spans="1:12" ht="15">
      <c r="A50" s="2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33"/>
    </row>
    <row r="51" spans="1:11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mergeCells count="3">
    <mergeCell ref="A2:B2"/>
    <mergeCell ref="A3:B3"/>
    <mergeCell ref="A1:L1"/>
  </mergeCells>
  <printOptions horizontalCentered="1"/>
  <pageMargins left="0.1968503937007874" right="0.11811023622047245" top="0.5118110236220472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E1">
      <selection activeCell="R1" sqref="R1:U16384"/>
    </sheetView>
  </sheetViews>
  <sheetFormatPr defaultColWidth="9.140625" defaultRowHeight="12.75"/>
  <cols>
    <col min="1" max="1" width="3.7109375" style="77" bestFit="1" customWidth="1"/>
    <col min="2" max="2" width="10.28125" style="77" bestFit="1" customWidth="1"/>
    <col min="3" max="3" width="21.00390625" style="77" bestFit="1" customWidth="1"/>
    <col min="4" max="4" width="17.7109375" style="77" bestFit="1" customWidth="1"/>
    <col min="5" max="5" width="14.140625" style="77" bestFit="1" customWidth="1"/>
    <col min="6" max="6" width="19.140625" style="77" bestFit="1" customWidth="1"/>
    <col min="7" max="7" width="6.140625" style="77" customWidth="1"/>
    <col min="8" max="8" width="8.57421875" style="77" customWidth="1"/>
    <col min="9" max="9" width="6.8515625" style="77" customWidth="1"/>
    <col min="10" max="10" width="6.7109375" style="77" customWidth="1"/>
    <col min="11" max="11" width="7.00390625" style="77" customWidth="1"/>
    <col min="12" max="12" width="6.7109375" style="77" customWidth="1"/>
    <col min="13" max="13" width="6.57421875" style="77" customWidth="1"/>
    <col min="14" max="14" width="8.57421875" style="77" customWidth="1"/>
    <col min="15" max="15" width="8.28125" style="77" bestFit="1" customWidth="1"/>
    <col min="16" max="16" width="6.8515625" style="77" bestFit="1" customWidth="1"/>
    <col min="17" max="16384" width="9.140625" style="77" customWidth="1"/>
  </cols>
  <sheetData>
    <row r="2" spans="1:16" s="81" customFormat="1" ht="28.5" customHeight="1">
      <c r="A2" s="80" t="s">
        <v>65</v>
      </c>
      <c r="B2" s="80" t="s">
        <v>37</v>
      </c>
      <c r="C2" s="80" t="s">
        <v>66</v>
      </c>
      <c r="D2" s="80" t="s">
        <v>67</v>
      </c>
      <c r="E2" s="80" t="s">
        <v>68</v>
      </c>
      <c r="F2" s="80" t="s">
        <v>69</v>
      </c>
      <c r="G2" s="82" t="s">
        <v>70</v>
      </c>
      <c r="H2" s="82" t="s">
        <v>71</v>
      </c>
      <c r="I2" s="82" t="s">
        <v>72</v>
      </c>
      <c r="J2" s="82" t="s">
        <v>73</v>
      </c>
      <c r="K2" s="82" t="s">
        <v>74</v>
      </c>
      <c r="L2" s="82" t="s">
        <v>75</v>
      </c>
      <c r="M2" s="82" t="s">
        <v>76</v>
      </c>
      <c r="N2" s="82" t="s">
        <v>77</v>
      </c>
      <c r="O2" s="82" t="s">
        <v>78</v>
      </c>
      <c r="P2" s="82" t="s">
        <v>79</v>
      </c>
    </row>
    <row r="3" spans="1:16" ht="12.75">
      <c r="A3" s="77">
        <v>1</v>
      </c>
      <c r="B3" s="77" t="s">
        <v>94</v>
      </c>
      <c r="C3" s="77" t="s">
        <v>87</v>
      </c>
      <c r="D3" s="77" t="s">
        <v>64</v>
      </c>
      <c r="E3" s="77" t="s">
        <v>99</v>
      </c>
      <c r="F3" s="85" t="s">
        <v>110</v>
      </c>
      <c r="G3" s="77">
        <v>91</v>
      </c>
      <c r="H3" s="77">
        <v>86</v>
      </c>
      <c r="I3" s="77">
        <v>86</v>
      </c>
      <c r="J3" s="77">
        <v>87</v>
      </c>
      <c r="K3" s="77">
        <v>86</v>
      </c>
      <c r="L3" s="77">
        <v>86</v>
      </c>
      <c r="M3" s="77">
        <v>86</v>
      </c>
      <c r="N3" s="77">
        <v>85</v>
      </c>
      <c r="O3" s="77">
        <f>SUM(G3:N3)</f>
        <v>693</v>
      </c>
      <c r="P3" s="78">
        <f>AVERAGE(G3:N3)</f>
        <v>86.625</v>
      </c>
    </row>
    <row r="4" spans="1:16" ht="12.75">
      <c r="A4" s="77">
        <v>2</v>
      </c>
      <c r="B4" s="77" t="s">
        <v>95</v>
      </c>
      <c r="C4" s="77" t="s">
        <v>102</v>
      </c>
      <c r="D4" s="77" t="s">
        <v>101</v>
      </c>
      <c r="E4" s="77" t="s">
        <v>98</v>
      </c>
      <c r="F4" s="85" t="s">
        <v>110</v>
      </c>
      <c r="G4" s="77">
        <v>91</v>
      </c>
      <c r="H4" s="77">
        <v>86</v>
      </c>
      <c r="I4" s="77">
        <v>87</v>
      </c>
      <c r="J4" s="77">
        <v>86</v>
      </c>
      <c r="K4" s="77">
        <v>86</v>
      </c>
      <c r="L4" s="77">
        <v>87</v>
      </c>
      <c r="M4" s="77">
        <v>87</v>
      </c>
      <c r="O4" s="77">
        <f>SUM(G4:N4)</f>
        <v>610</v>
      </c>
      <c r="P4" s="78">
        <f>AVERAGE(G4:N4)</f>
        <v>87.14285714285714</v>
      </c>
    </row>
    <row r="5" spans="1:16" ht="12.75">
      <c r="A5" s="77">
        <v>3</v>
      </c>
      <c r="B5" s="77" t="s">
        <v>96</v>
      </c>
      <c r="C5" s="77" t="s">
        <v>103</v>
      </c>
      <c r="D5" s="77" t="s">
        <v>97</v>
      </c>
      <c r="E5" s="77" t="s">
        <v>100</v>
      </c>
      <c r="F5" s="85" t="s">
        <v>110</v>
      </c>
      <c r="G5" s="77">
        <v>91</v>
      </c>
      <c r="H5" s="77">
        <v>86</v>
      </c>
      <c r="I5" s="77">
        <v>86</v>
      </c>
      <c r="J5" s="77">
        <v>86</v>
      </c>
      <c r="K5" s="77">
        <v>86</v>
      </c>
      <c r="L5" s="77">
        <v>86</v>
      </c>
      <c r="M5" s="77">
        <v>86</v>
      </c>
      <c r="O5" s="77">
        <f aca="true" t="shared" si="0" ref="O5:O25">SUM(G5:N5)</f>
        <v>607</v>
      </c>
      <c r="P5" s="78">
        <f aca="true" t="shared" si="1" ref="P5:P25">AVERAGE(G5:N5)</f>
        <v>86.71428571428571</v>
      </c>
    </row>
    <row r="6" spans="1:16" ht="12.75">
      <c r="A6" s="77">
        <v>4</v>
      </c>
      <c r="O6" s="77">
        <f t="shared" si="0"/>
        <v>0</v>
      </c>
      <c r="P6" s="78" t="e">
        <f t="shared" si="1"/>
        <v>#DIV/0!</v>
      </c>
    </row>
    <row r="7" spans="1:16" ht="12.75">
      <c r="A7" s="77">
        <v>5</v>
      </c>
      <c r="O7" s="77">
        <f t="shared" si="0"/>
        <v>0</v>
      </c>
      <c r="P7" s="78" t="e">
        <f t="shared" si="1"/>
        <v>#DIV/0!</v>
      </c>
    </row>
    <row r="8" spans="1:16" ht="12.75">
      <c r="A8" s="77">
        <v>6</v>
      </c>
      <c r="O8" s="77">
        <f t="shared" si="0"/>
        <v>0</v>
      </c>
      <c r="P8" s="78" t="e">
        <f t="shared" si="1"/>
        <v>#DIV/0!</v>
      </c>
    </row>
    <row r="9" spans="1:16" ht="12.75">
      <c r="A9" s="77">
        <v>7</v>
      </c>
      <c r="O9" s="77">
        <f t="shared" si="0"/>
        <v>0</v>
      </c>
      <c r="P9" s="78" t="e">
        <f t="shared" si="1"/>
        <v>#DIV/0!</v>
      </c>
    </row>
    <row r="10" spans="1:16" ht="12.75">
      <c r="A10" s="77">
        <v>8</v>
      </c>
      <c r="O10" s="77">
        <f t="shared" si="0"/>
        <v>0</v>
      </c>
      <c r="P10" s="78" t="e">
        <f t="shared" si="1"/>
        <v>#DIV/0!</v>
      </c>
    </row>
    <row r="11" spans="1:16" ht="12.75">
      <c r="A11" s="77">
        <v>9</v>
      </c>
      <c r="O11" s="77">
        <f t="shared" si="0"/>
        <v>0</v>
      </c>
      <c r="P11" s="78" t="e">
        <f t="shared" si="1"/>
        <v>#DIV/0!</v>
      </c>
    </row>
    <row r="12" spans="1:16" ht="12.75">
      <c r="A12" s="77">
        <v>10</v>
      </c>
      <c r="O12" s="77">
        <f t="shared" si="0"/>
        <v>0</v>
      </c>
      <c r="P12" s="78" t="e">
        <f t="shared" si="1"/>
        <v>#DIV/0!</v>
      </c>
    </row>
    <row r="13" spans="1:16" ht="12.75">
      <c r="A13" s="77">
        <v>11</v>
      </c>
      <c r="O13" s="77">
        <f t="shared" si="0"/>
        <v>0</v>
      </c>
      <c r="P13" s="78" t="e">
        <f t="shared" si="1"/>
        <v>#DIV/0!</v>
      </c>
    </row>
    <row r="14" spans="1:16" ht="12.75">
      <c r="A14" s="77">
        <v>12</v>
      </c>
      <c r="O14" s="77">
        <f t="shared" si="0"/>
        <v>0</v>
      </c>
      <c r="P14" s="78" t="e">
        <f t="shared" si="1"/>
        <v>#DIV/0!</v>
      </c>
    </row>
    <row r="15" spans="1:16" ht="12.75">
      <c r="A15" s="77">
        <v>13</v>
      </c>
      <c r="O15" s="77">
        <f t="shared" si="0"/>
        <v>0</v>
      </c>
      <c r="P15" s="78" t="e">
        <f t="shared" si="1"/>
        <v>#DIV/0!</v>
      </c>
    </row>
    <row r="16" spans="1:16" ht="12.75">
      <c r="A16" s="77">
        <v>14</v>
      </c>
      <c r="O16" s="77">
        <f t="shared" si="0"/>
        <v>0</v>
      </c>
      <c r="P16" s="78" t="e">
        <f t="shared" si="1"/>
        <v>#DIV/0!</v>
      </c>
    </row>
    <row r="17" spans="1:16" ht="12.75">
      <c r="A17" s="77">
        <v>15</v>
      </c>
      <c r="O17" s="77">
        <f t="shared" si="0"/>
        <v>0</v>
      </c>
      <c r="P17" s="78" t="e">
        <f t="shared" si="1"/>
        <v>#DIV/0!</v>
      </c>
    </row>
    <row r="18" spans="1:16" ht="12.75">
      <c r="A18" s="77">
        <v>16</v>
      </c>
      <c r="O18" s="77">
        <f t="shared" si="0"/>
        <v>0</v>
      </c>
      <c r="P18" s="78" t="e">
        <f t="shared" si="1"/>
        <v>#DIV/0!</v>
      </c>
    </row>
    <row r="19" spans="1:16" ht="12.75">
      <c r="A19" s="77">
        <v>17</v>
      </c>
      <c r="O19" s="77">
        <f t="shared" si="0"/>
        <v>0</v>
      </c>
      <c r="P19" s="78" t="e">
        <f t="shared" si="1"/>
        <v>#DIV/0!</v>
      </c>
    </row>
    <row r="20" spans="1:16" ht="12.75">
      <c r="A20" s="77">
        <v>18</v>
      </c>
      <c r="O20" s="77">
        <f t="shared" si="0"/>
        <v>0</v>
      </c>
      <c r="P20" s="78" t="e">
        <f t="shared" si="1"/>
        <v>#DIV/0!</v>
      </c>
    </row>
    <row r="21" spans="1:16" ht="12.75">
      <c r="A21" s="77">
        <v>19</v>
      </c>
      <c r="O21" s="77">
        <f t="shared" si="0"/>
        <v>0</v>
      </c>
      <c r="P21" s="78" t="e">
        <f t="shared" si="1"/>
        <v>#DIV/0!</v>
      </c>
    </row>
    <row r="22" spans="1:16" ht="12.75">
      <c r="A22" s="77">
        <v>20</v>
      </c>
      <c r="O22" s="77">
        <f t="shared" si="0"/>
        <v>0</v>
      </c>
      <c r="P22" s="78" t="e">
        <f t="shared" si="1"/>
        <v>#DIV/0!</v>
      </c>
    </row>
    <row r="23" spans="1:16" ht="12.75">
      <c r="A23" s="77">
        <v>21</v>
      </c>
      <c r="O23" s="77">
        <f t="shared" si="0"/>
        <v>0</v>
      </c>
      <c r="P23" s="78" t="e">
        <f t="shared" si="1"/>
        <v>#DIV/0!</v>
      </c>
    </row>
    <row r="24" spans="1:16" ht="12.75">
      <c r="A24" s="77">
        <v>22</v>
      </c>
      <c r="O24" s="77">
        <f t="shared" si="0"/>
        <v>0</v>
      </c>
      <c r="P24" s="78" t="e">
        <f t="shared" si="1"/>
        <v>#DIV/0!</v>
      </c>
    </row>
    <row r="25" spans="1:16" ht="12.75">
      <c r="A25" s="77">
        <v>23</v>
      </c>
      <c r="O25" s="77">
        <f t="shared" si="0"/>
        <v>0</v>
      </c>
      <c r="P25" s="78" t="e">
        <f t="shared" si="1"/>
        <v>#DIV/0!</v>
      </c>
    </row>
    <row r="26" ht="12.75">
      <c r="A26" s="77">
        <v>24</v>
      </c>
    </row>
    <row r="27" ht="12.75">
      <c r="A27" s="77">
        <v>25</v>
      </c>
    </row>
    <row r="28" ht="12.75">
      <c r="A28" s="77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8"/>
  <sheetViews>
    <sheetView zoomScale="80" zoomScaleNormal="80" zoomScalePageLayoutView="0" workbookViewId="0" topLeftCell="A1">
      <selection activeCell="I3" sqref="I3"/>
    </sheetView>
  </sheetViews>
  <sheetFormatPr defaultColWidth="9.140625" defaultRowHeight="12.75"/>
  <cols>
    <col min="1" max="1" width="9.140625" style="89" customWidth="1"/>
    <col min="2" max="2" width="2.28125" style="80" bestFit="1" customWidth="1"/>
    <col min="3" max="3" width="19.421875" style="82" bestFit="1" customWidth="1"/>
    <col min="4" max="4" width="7.421875" style="89" bestFit="1" customWidth="1"/>
    <col min="5" max="5" width="27.00390625" style="89" customWidth="1"/>
    <col min="6" max="6" width="22.421875" style="89" bestFit="1" customWidth="1"/>
    <col min="7" max="7" width="17.7109375" style="89" bestFit="1" customWidth="1"/>
    <col min="8" max="8" width="24.57421875" style="89" customWidth="1"/>
    <col min="9" max="9" width="29.8515625" style="89" bestFit="1" customWidth="1"/>
    <col min="10" max="16384" width="9.140625" style="89" customWidth="1"/>
  </cols>
  <sheetData>
    <row r="2" spans="2:15" ht="12.75">
      <c r="B2" s="91" t="s">
        <v>65</v>
      </c>
      <c r="C2" s="92" t="s">
        <v>117</v>
      </c>
      <c r="D2" s="88" t="s">
        <v>89</v>
      </c>
      <c r="E2" s="88" t="s">
        <v>37</v>
      </c>
      <c r="F2" s="88" t="s">
        <v>66</v>
      </c>
      <c r="G2" s="88" t="s">
        <v>91</v>
      </c>
      <c r="H2" s="88" t="s">
        <v>68</v>
      </c>
      <c r="I2" s="88" t="s">
        <v>92</v>
      </c>
      <c r="J2" s="88" t="s">
        <v>89</v>
      </c>
      <c r="K2" s="88" t="s">
        <v>37</v>
      </c>
      <c r="L2" s="88" t="s">
        <v>66</v>
      </c>
      <c r="M2" s="88" t="s">
        <v>91</v>
      </c>
      <c r="N2" s="88" t="s">
        <v>68</v>
      </c>
      <c r="O2" s="88" t="s">
        <v>92</v>
      </c>
    </row>
    <row r="3" spans="2:15" ht="12.75">
      <c r="B3" s="93">
        <v>1</v>
      </c>
      <c r="C3" s="94" t="s">
        <v>88</v>
      </c>
      <c r="D3" s="90" t="s">
        <v>80</v>
      </c>
      <c r="E3" s="86" t="str">
        <f>DATA!$B$3</f>
        <v>CONTOH 1</v>
      </c>
      <c r="F3" s="90" t="str">
        <f>DATA!$C$3</f>
        <v>19620226 198303 2 012</v>
      </c>
      <c r="G3" s="86" t="str">
        <f>DATA!$D$3</f>
        <v>Pembina Tk. I / IV b</v>
      </c>
      <c r="H3" s="86" t="str">
        <f>DATA!$E$3</f>
        <v>KEPALA SEKOLAH</v>
      </c>
      <c r="I3" s="90" t="str">
        <f>DATA!$F$3</f>
        <v>TK CONTOH1 KEC. CONTOH</v>
      </c>
      <c r="J3" s="90" t="s">
        <v>90</v>
      </c>
      <c r="K3" s="86" t="s">
        <v>86</v>
      </c>
      <c r="L3" s="90" t="s">
        <v>85</v>
      </c>
      <c r="M3" s="86" t="s">
        <v>62</v>
      </c>
      <c r="N3" s="86" t="s">
        <v>84</v>
      </c>
      <c r="O3" s="90" t="s">
        <v>63</v>
      </c>
    </row>
    <row r="4" spans="2:15" ht="12.75">
      <c r="B4" s="93">
        <v>2</v>
      </c>
      <c r="C4" s="92" t="s">
        <v>111</v>
      </c>
      <c r="D4" s="90" t="s">
        <v>80</v>
      </c>
      <c r="E4" s="86" t="str">
        <f>DATA!$B$3</f>
        <v>CONTOH 1</v>
      </c>
      <c r="F4" s="90" t="str">
        <f>DATA!$C$3</f>
        <v>19620226 198303 2 012</v>
      </c>
      <c r="G4" s="86" t="str">
        <f>DATA!$D$3</f>
        <v>Pembina Tk. I / IV b</v>
      </c>
      <c r="H4" s="86" t="str">
        <f>DATA!$E$3</f>
        <v>KEPALA SEKOLAH</v>
      </c>
      <c r="I4" s="90" t="str">
        <f>DATA!$F$3</f>
        <v>TK CONTOH1 KEC. CONTOH</v>
      </c>
      <c r="J4" s="90" t="s">
        <v>108</v>
      </c>
      <c r="K4" s="87" t="s">
        <v>93</v>
      </c>
      <c r="L4" s="91" t="s">
        <v>105</v>
      </c>
      <c r="M4" s="86" t="s">
        <v>106</v>
      </c>
      <c r="N4" s="87" t="s">
        <v>107</v>
      </c>
      <c r="O4" s="90" t="s">
        <v>63</v>
      </c>
    </row>
    <row r="5" spans="2:15" ht="12.75">
      <c r="B5" s="93">
        <v>3</v>
      </c>
      <c r="C5" s="92" t="s">
        <v>112</v>
      </c>
      <c r="D5" s="90" t="s">
        <v>90</v>
      </c>
      <c r="E5" s="86" t="s">
        <v>86</v>
      </c>
      <c r="F5" s="90" t="s">
        <v>85</v>
      </c>
      <c r="G5" s="86" t="s">
        <v>62</v>
      </c>
      <c r="H5" s="86" t="s">
        <v>84</v>
      </c>
      <c r="I5" s="90" t="s">
        <v>63</v>
      </c>
      <c r="J5" s="90" t="s">
        <v>109</v>
      </c>
      <c r="K5" s="86" t="s">
        <v>81</v>
      </c>
      <c r="L5" s="90" t="s">
        <v>82</v>
      </c>
      <c r="M5" s="86" t="s">
        <v>64</v>
      </c>
      <c r="N5" s="86" t="s">
        <v>83</v>
      </c>
      <c r="O5" s="90" t="s">
        <v>63</v>
      </c>
    </row>
    <row r="6" spans="2:15" ht="12.75">
      <c r="B6" s="93">
        <v>4</v>
      </c>
      <c r="C6" s="92" t="s">
        <v>113</v>
      </c>
      <c r="D6" s="90" t="s">
        <v>108</v>
      </c>
      <c r="E6" s="87" t="s">
        <v>93</v>
      </c>
      <c r="F6" s="91" t="s">
        <v>105</v>
      </c>
      <c r="G6" s="86" t="s">
        <v>106</v>
      </c>
      <c r="H6" s="87" t="s">
        <v>107</v>
      </c>
      <c r="I6" s="90" t="s">
        <v>63</v>
      </c>
      <c r="J6" s="90" t="s">
        <v>90</v>
      </c>
      <c r="K6" s="86" t="s">
        <v>86</v>
      </c>
      <c r="L6" s="90" t="s">
        <v>85</v>
      </c>
      <c r="M6" s="86" t="s">
        <v>62</v>
      </c>
      <c r="N6" s="86" t="s">
        <v>84</v>
      </c>
      <c r="O6" s="90" t="s">
        <v>63</v>
      </c>
    </row>
    <row r="7" spans="2:15" ht="12.75">
      <c r="B7" s="93">
        <v>5</v>
      </c>
      <c r="C7" s="92" t="s">
        <v>115</v>
      </c>
      <c r="D7" s="90" t="s">
        <v>90</v>
      </c>
      <c r="E7" s="86" t="s">
        <v>86</v>
      </c>
      <c r="F7" s="90" t="s">
        <v>85</v>
      </c>
      <c r="G7" s="86" t="s">
        <v>62</v>
      </c>
      <c r="H7" s="86" t="s">
        <v>84</v>
      </c>
      <c r="I7" s="90" t="s">
        <v>63</v>
      </c>
      <c r="J7" s="90" t="s">
        <v>109</v>
      </c>
      <c r="K7" s="86" t="s">
        <v>81</v>
      </c>
      <c r="L7" s="90" t="s">
        <v>82</v>
      </c>
      <c r="M7" s="86" t="s">
        <v>64</v>
      </c>
      <c r="N7" s="86" t="s">
        <v>83</v>
      </c>
      <c r="O7" s="90" t="s">
        <v>63</v>
      </c>
    </row>
    <row r="8" spans="2:15" ht="12.75">
      <c r="B8" s="93">
        <v>6</v>
      </c>
      <c r="C8" s="92" t="s">
        <v>116</v>
      </c>
      <c r="D8" s="90" t="s">
        <v>90</v>
      </c>
      <c r="E8" s="86" t="s">
        <v>86</v>
      </c>
      <c r="F8" s="90" t="s">
        <v>85</v>
      </c>
      <c r="G8" s="86" t="s">
        <v>62</v>
      </c>
      <c r="H8" s="86" t="s">
        <v>84</v>
      </c>
      <c r="I8" s="90" t="s">
        <v>63</v>
      </c>
      <c r="J8" s="90" t="s">
        <v>109</v>
      </c>
      <c r="K8" s="86" t="s">
        <v>81</v>
      </c>
      <c r="L8" s="90" t="s">
        <v>82</v>
      </c>
      <c r="M8" s="86" t="s">
        <v>64</v>
      </c>
      <c r="N8" s="86" t="s">
        <v>83</v>
      </c>
      <c r="O8" s="90" t="s">
        <v>63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 Crime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VIONE</dc:creator>
  <cp:keywords/>
  <dc:description/>
  <cp:lastModifiedBy>Saputra</cp:lastModifiedBy>
  <cp:lastPrinted>2013-12-27T23:17:32Z</cp:lastPrinted>
  <dcterms:created xsi:type="dcterms:W3CDTF">2005-08-24T11:56:21Z</dcterms:created>
  <dcterms:modified xsi:type="dcterms:W3CDTF">2013-12-28T01:38:58Z</dcterms:modified>
  <cp:category/>
  <cp:version/>
  <cp:contentType/>
  <cp:contentStatus/>
</cp:coreProperties>
</file>